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rkestrafikk-my.sharepoint.com/personal/marius_ytf_no/Documents/2024/Tariffoppgjøret 2024/Gods/"/>
    </mc:Choice>
  </mc:AlternateContent>
  <xr:revisionPtr revIDLastSave="0" documentId="8_{5C0BCF30-D9E3-475A-AC7E-3E561D01646E}" xr6:coauthVersionLast="47" xr6:coauthVersionMax="47" xr10:uidLastSave="{00000000-0000-0000-0000-000000000000}"/>
  <bookViews>
    <workbookView xWindow="-120" yWindow="-120" windowWidth="29040" windowHeight="17520" xr2:uid="{C9882354-A049-4B67-91EB-4544595B430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C5" i="1"/>
  <c r="C6" i="1"/>
  <c r="C7" i="1"/>
  <c r="C9" i="1"/>
  <c r="C10" i="1"/>
  <c r="L8" i="1"/>
  <c r="M8" i="1"/>
  <c r="M7" i="1"/>
  <c r="L7" i="1" s="1"/>
  <c r="M6" i="1"/>
  <c r="L6" i="1" s="1"/>
  <c r="M5" i="1"/>
  <c r="L5" i="1"/>
  <c r="I18" i="1"/>
  <c r="H18" i="1" s="1"/>
  <c r="I17" i="1"/>
  <c r="H17" i="1" s="1"/>
  <c r="I16" i="1"/>
  <c r="H16" i="1" s="1"/>
  <c r="I15" i="1"/>
  <c r="H15" i="1" s="1"/>
  <c r="I10" i="1"/>
  <c r="H10" i="1" s="1"/>
  <c r="I9" i="1"/>
  <c r="H9" i="1" s="1"/>
  <c r="I8" i="1"/>
  <c r="H8" i="1" s="1"/>
  <c r="I7" i="1"/>
  <c r="H7" i="1" s="1"/>
  <c r="I6" i="1"/>
  <c r="H6" i="1" s="1"/>
  <c r="I5" i="1"/>
  <c r="H5" i="1" s="1"/>
  <c r="D20" i="1"/>
  <c r="C20" i="1" s="1"/>
  <c r="D19" i="1"/>
  <c r="C19" i="1" s="1"/>
  <c r="D18" i="1"/>
  <c r="C18" i="1" s="1"/>
  <c r="D17" i="1"/>
  <c r="C17" i="1" s="1"/>
  <c r="D16" i="1"/>
  <c r="C16" i="1" s="1"/>
  <c r="D15" i="1"/>
  <c r="C15" i="1" s="1"/>
  <c r="D10" i="1"/>
  <c r="D9" i="1"/>
  <c r="D7" i="1"/>
  <c r="D6" i="1"/>
  <c r="D5" i="1"/>
</calcChain>
</file>

<file path=xl/sharedStrings.xml><?xml version="1.0" encoding="utf-8"?>
<sst xmlns="http://schemas.openxmlformats.org/spreadsheetml/2006/main" count="46" uniqueCount="19">
  <si>
    <t>Ansiennitet</t>
  </si>
  <si>
    <t>Verkstedarbeider uten fagbrev</t>
  </si>
  <si>
    <t>Månedslønn</t>
  </si>
  <si>
    <t>Timelønn</t>
  </si>
  <si>
    <t>Begynnerlønn</t>
  </si>
  <si>
    <t>Etter 2 år</t>
  </si>
  <si>
    <t>Etter 4 år</t>
  </si>
  <si>
    <t>Etter 6 år</t>
  </si>
  <si>
    <t>Etter 8 år</t>
  </si>
  <si>
    <t>Etter 10 år</t>
  </si>
  <si>
    <t>Verkstedarbeider med fagbrev</t>
  </si>
  <si>
    <t xml:space="preserve">Hjelpearbeidere </t>
  </si>
  <si>
    <t>Vaskere</t>
  </si>
  <si>
    <t>Etter 1 år</t>
  </si>
  <si>
    <t>Renholdspersonell innvendig renhold</t>
  </si>
  <si>
    <t>Under 18 år</t>
  </si>
  <si>
    <t>0-2 år</t>
  </si>
  <si>
    <t>2-4 år</t>
  </si>
  <si>
    <t>Over 4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</si>
</sst>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4" fontId="0" fillId="0" borderId="0" xfId="0" applyNumberFormat="1"/>
    <xf numFmtId="0" fontId="0" fillId="2" borderId="0" xfId="0" applyFont="1" applyFill="1"/>
    <xf numFmtId="0" fontId="0" fillId="0" borderId="0" xfId="0" applyFont="1"/>
    <xf numFmtId="0" fontId="0" fillId="0" borderId="1" xfId="0" applyFont="1" applyBorder="1"/>
    <xf numFmtId="44" fontId="0" fillId="0" borderId="0" xfId="0" applyNumberFormat="1" applyFill="1"/>
  </cellXfs>
  <cellStyles count="1">
    <cellStyle name="Normal" xfId="0" builtinId="0"/>
  </cellStyles>
  <dxfs count="13"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numFmt numFmtId="34" formatCode="_-&quot;kr&quot;\ * #,##0.00_-;\-&quot;kr&quot;\ * #,##0.00_-;_-&quot;kr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-&quot;kr&quot;\ * #,##0.00_-;\-&quot;kr&quot;\ * #,##0.00_-;_-&quot;kr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3F39DA-197F-4737-A4FD-8B8E17471E1C}" name="Tabell1" displayName="Tabell1" ref="B4:D10" totalsRowShown="0">
  <autoFilter ref="B4:D10" xr:uid="{523F39DA-197F-4737-A4FD-8B8E17471E1C}"/>
  <tableColumns count="3">
    <tableColumn id="1" xr3:uid="{3B610228-F61C-4372-AEA3-DB2C133E36B9}" name="Ansiennitet"/>
    <tableColumn id="2" xr3:uid="{B8C0B070-E0B0-440A-8AC7-2AAF1AC81CD6}" name="Månedslønn" dataDxfId="0">
      <calculatedColumnFormula>+D5*163</calculatedColumnFormula>
    </tableColumn>
    <tableColumn id="3" xr3:uid="{4F00BC09-31F2-422C-BA72-0A05361DD282}" name="Timelønn" dataDxfId="12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C2E3CC-71AD-4EA5-B20F-827CF5DCE793}" name="Tabell3" displayName="Tabell3" ref="B14:D20" totalsRowShown="0">
  <autoFilter ref="B14:D20" xr:uid="{EAC2E3CC-71AD-4EA5-B20F-827CF5DCE793}"/>
  <tableColumns count="3">
    <tableColumn id="1" xr3:uid="{43A76F5D-738E-4EEF-A98F-CEE72C2837FF}" name="Ansiennitet" dataDxfId="11"/>
    <tableColumn id="2" xr3:uid="{9307A725-2E0A-45E4-BC01-2E82C3D98FAB}" name="Månedslønn" dataDxfId="10">
      <calculatedColumnFormula>+D15*163</calculatedColumnFormula>
    </tableColumn>
    <tableColumn id="3" xr3:uid="{E1C85868-041D-42C7-9C47-468178333F91}" name="Timelønn" dataDxfId="9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1839E8-5212-4B6F-AAAC-A80C6DBBB0CF}" name="Tabell15" displayName="Tabell15" ref="G4:I10" totalsRowShown="0">
  <autoFilter ref="G4:I10" xr:uid="{8C1839E8-5212-4B6F-AAAC-A80C6DBBB0CF}"/>
  <tableColumns count="3">
    <tableColumn id="1" xr3:uid="{258905FC-3472-4344-9F1B-FDF32995EC35}" name="Ansiennitet"/>
    <tableColumn id="2" xr3:uid="{E7DC2D71-E931-43D4-BF3D-244AA3EAF549}" name="Månedslønn" dataDxfId="8">
      <calculatedColumnFormula>+I5*163</calculatedColumnFormula>
    </tableColumn>
    <tableColumn id="3" xr3:uid="{C9E47146-309A-404D-8816-5D69ADE768A0}" name="Timelønn" dataDxfId="7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7FC106-BB35-4021-AE2A-B54968AC74AF}" name="Tabell156" displayName="Tabell156" ref="G14:I18" totalsRowShown="0">
  <autoFilter ref="G14:I18" xr:uid="{9F7FC106-BB35-4021-AE2A-B54968AC74AF}"/>
  <tableColumns count="3">
    <tableColumn id="1" xr3:uid="{4A52A785-3744-4780-B757-A36BB60A7CF0}" name="Ansiennitet"/>
    <tableColumn id="2" xr3:uid="{2466EF31-2734-4E74-9704-4501E8024543}" name="Månedslønn" dataDxfId="6">
      <calculatedColumnFormula>+I15*163</calculatedColumnFormula>
    </tableColumn>
    <tableColumn id="3" xr3:uid="{3FAC8235-DEAE-4866-B5A2-D2828D674975}" name="Timelønn" dataDxfId="5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4CD839-C96E-4679-A823-6DD90AF64A79}" name="Tabell157" displayName="Tabell157" ref="K4:M8" totalsRowCount="1">
  <autoFilter ref="K4:M7" xr:uid="{114CD839-C96E-4679-A823-6DD90AF64A79}"/>
  <tableColumns count="3">
    <tableColumn id="1" xr3:uid="{69E06C47-4D01-4010-9740-2C477D70454C}" name="Ansiennitet" totalsRowLabel="Over 4 år"/>
    <tableColumn id="2" xr3:uid="{69533C59-126C-4D28-8A63-80F291E8AA09}" name="Månedslønn" totalsRowFunction="custom" dataDxfId="4" totalsRowDxfId="2">
      <calculatedColumnFormula>+M5*163</calculatedColumnFormula>
      <totalsRowFormula>+Tabell157[[#Totals],[Timelønn]]*163</totalsRowFormula>
    </tableColumn>
    <tableColumn id="3" xr3:uid="{1766E6B2-F3A1-41F6-93BA-811096B5E290}" name="Timelønn" totalsRowFunction="custom" dataDxfId="3" totalsRowDxfId="1">
      <totalsRowFormula>200.48+15</totalsRow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3004-6200-4891-962E-B9B5A5DF4072}">
  <dimension ref="B2:M20"/>
  <sheetViews>
    <sheetView tabSelected="1" workbookViewId="0">
      <selection activeCell="C8" sqref="C8"/>
    </sheetView>
  </sheetViews>
  <sheetFormatPr baseColWidth="10" defaultRowHeight="15" x14ac:dyDescent="0.25"/>
  <cols>
    <col min="2" max="2" width="16.140625" customWidth="1"/>
    <col min="3" max="3" width="15.5703125" style="2" customWidth="1"/>
    <col min="4" max="4" width="13" style="2" customWidth="1"/>
    <col min="7" max="7" width="15.5703125" bestFit="1" customWidth="1"/>
    <col min="8" max="8" width="15.85546875" bestFit="1" customWidth="1"/>
    <col min="9" max="9" width="13.140625" bestFit="1" customWidth="1"/>
    <col min="12" max="12" width="15.85546875" bestFit="1" customWidth="1"/>
    <col min="13" max="13" width="13.140625" bestFit="1" customWidth="1"/>
  </cols>
  <sheetData>
    <row r="2" spans="2:13" x14ac:dyDescent="0.25">
      <c r="B2" s="1" t="s">
        <v>1</v>
      </c>
      <c r="G2" s="1" t="s">
        <v>11</v>
      </c>
      <c r="K2" s="1" t="s">
        <v>14</v>
      </c>
    </row>
    <row r="4" spans="2:13" x14ac:dyDescent="0.25">
      <c r="B4" t="s">
        <v>0</v>
      </c>
      <c r="C4" s="2" t="s">
        <v>2</v>
      </c>
      <c r="D4" s="2" t="s">
        <v>3</v>
      </c>
      <c r="G4" t="s">
        <v>0</v>
      </c>
      <c r="H4" s="2" t="s">
        <v>2</v>
      </c>
      <c r="I4" s="2" t="s">
        <v>3</v>
      </c>
      <c r="K4" t="s">
        <v>0</v>
      </c>
      <c r="L4" s="2" t="s">
        <v>2</v>
      </c>
      <c r="M4" s="2" t="s">
        <v>3</v>
      </c>
    </row>
    <row r="5" spans="2:13" x14ac:dyDescent="0.25">
      <c r="B5" t="s">
        <v>4</v>
      </c>
      <c r="C5" s="2">
        <f>+D5*163</f>
        <v>36621.21</v>
      </c>
      <c r="D5" s="2">
        <f>209.67+11.5+3.5</f>
        <v>224.67</v>
      </c>
      <c r="G5" t="s">
        <v>4</v>
      </c>
      <c r="H5" s="2">
        <f>+I5*163</f>
        <v>35938.239999999998</v>
      </c>
      <c r="I5" s="2">
        <f>205.48+15</f>
        <v>220.48</v>
      </c>
      <c r="K5" t="s">
        <v>15</v>
      </c>
      <c r="L5" s="2">
        <f>+M5*163</f>
        <v>31695.35</v>
      </c>
      <c r="M5" s="2">
        <f>179.45+15</f>
        <v>194.45</v>
      </c>
    </row>
    <row r="6" spans="2:13" x14ac:dyDescent="0.25">
      <c r="B6" t="s">
        <v>5</v>
      </c>
      <c r="C6" s="2">
        <f>+D6*163</f>
        <v>36807.03</v>
      </c>
      <c r="D6" s="2">
        <f>210.81+11.5+3.5</f>
        <v>225.81</v>
      </c>
      <c r="G6" t="s">
        <v>5</v>
      </c>
      <c r="H6" s="2">
        <f>+I6*163</f>
        <v>36128.950000000004</v>
      </c>
      <c r="I6" s="2">
        <f>206.65+15</f>
        <v>221.65</v>
      </c>
      <c r="K6" t="s">
        <v>16</v>
      </c>
      <c r="L6" s="2">
        <f>+M6*163</f>
        <v>34335.950000000004</v>
      </c>
      <c r="M6" s="2">
        <f>195.65+15</f>
        <v>210.65</v>
      </c>
    </row>
    <row r="7" spans="2:13" x14ac:dyDescent="0.25">
      <c r="B7" t="s">
        <v>6</v>
      </c>
      <c r="C7" s="2">
        <f t="shared" ref="C7:C10" si="0">+D7*163</f>
        <v>37066.200000000004</v>
      </c>
      <c r="D7" s="2">
        <f>212.4+11.5+3.5</f>
        <v>227.4</v>
      </c>
      <c r="G7" t="s">
        <v>6</v>
      </c>
      <c r="H7" s="2">
        <f t="shared" ref="H7:H10" si="1">+I7*163</f>
        <v>36381.599999999999</v>
      </c>
      <c r="I7" s="2">
        <f>208.2+15</f>
        <v>223.2</v>
      </c>
      <c r="K7" t="s">
        <v>17</v>
      </c>
      <c r="L7" s="2">
        <f t="shared" ref="L7" si="2">+M7*163</f>
        <v>34753.230000000003</v>
      </c>
      <c r="M7" s="2">
        <f>198.21+15</f>
        <v>213.21</v>
      </c>
    </row>
    <row r="8" spans="2:13" x14ac:dyDescent="0.25">
      <c r="B8" t="s">
        <v>7</v>
      </c>
      <c r="C8" s="6">
        <f t="shared" si="0"/>
        <v>37349.82</v>
      </c>
      <c r="D8" s="2">
        <f>214.14+11.5+3.5</f>
        <v>229.14</v>
      </c>
      <c r="G8" t="s">
        <v>7</v>
      </c>
      <c r="H8" s="6">
        <f t="shared" si="1"/>
        <v>36520.15</v>
      </c>
      <c r="I8" s="2">
        <f>209.05+15</f>
        <v>224.05</v>
      </c>
      <c r="K8" t="s">
        <v>18</v>
      </c>
      <c r="L8" s="2">
        <f>+Tabell157[[#Totals],[Timelønn]]*163</f>
        <v>35123.24</v>
      </c>
      <c r="M8" s="2">
        <f>200.48+15</f>
        <v>215.48</v>
      </c>
    </row>
    <row r="9" spans="2:13" x14ac:dyDescent="0.25">
      <c r="B9" t="s">
        <v>8</v>
      </c>
      <c r="C9" s="2">
        <f t="shared" si="0"/>
        <v>37760.58</v>
      </c>
      <c r="D9" s="2">
        <f>216.66+11.5+3.5</f>
        <v>231.66</v>
      </c>
      <c r="G9" t="s">
        <v>8</v>
      </c>
      <c r="H9" s="2">
        <f t="shared" si="1"/>
        <v>36978.18</v>
      </c>
      <c r="I9" s="2">
        <f>211.86+15</f>
        <v>226.86</v>
      </c>
    </row>
    <row r="10" spans="2:13" x14ac:dyDescent="0.25">
      <c r="B10" t="s">
        <v>9</v>
      </c>
      <c r="C10" s="2">
        <f t="shared" si="0"/>
        <v>38223.5</v>
      </c>
      <c r="D10" s="2">
        <f>219.5+11.5+3.5</f>
        <v>234.5</v>
      </c>
      <c r="G10" t="s">
        <v>9</v>
      </c>
      <c r="H10" s="2">
        <f t="shared" si="1"/>
        <v>37273.21</v>
      </c>
      <c r="I10" s="2">
        <f>213.67+15</f>
        <v>228.67</v>
      </c>
    </row>
    <row r="12" spans="2:13" x14ac:dyDescent="0.25">
      <c r="B12" s="1" t="s">
        <v>10</v>
      </c>
      <c r="G12" s="1" t="s">
        <v>12</v>
      </c>
    </row>
    <row r="14" spans="2:13" x14ac:dyDescent="0.25">
      <c r="B14" t="s">
        <v>0</v>
      </c>
      <c r="C14" s="2" t="s">
        <v>2</v>
      </c>
      <c r="D14" s="2" t="s">
        <v>3</v>
      </c>
      <c r="G14" t="s">
        <v>0</v>
      </c>
      <c r="H14" s="2" t="s">
        <v>2</v>
      </c>
      <c r="I14" s="2" t="s">
        <v>3</v>
      </c>
    </row>
    <row r="15" spans="2:13" x14ac:dyDescent="0.25">
      <c r="B15" s="3" t="s">
        <v>4</v>
      </c>
      <c r="C15" s="2">
        <f>+D15*163</f>
        <v>38740.21</v>
      </c>
      <c r="D15" s="2">
        <f>220.67+15+2</f>
        <v>237.67</v>
      </c>
      <c r="G15" t="s">
        <v>4</v>
      </c>
      <c r="H15" s="2">
        <f>+I15*163</f>
        <v>35382.409999999996</v>
      </c>
      <c r="I15" s="2">
        <f>202.07+15</f>
        <v>217.07</v>
      </c>
    </row>
    <row r="16" spans="2:13" x14ac:dyDescent="0.25">
      <c r="B16" s="4" t="s">
        <v>5</v>
      </c>
      <c r="C16" s="2">
        <f>+D16*163</f>
        <v>38926.03</v>
      </c>
      <c r="D16" s="2">
        <f>221.81+15+2</f>
        <v>238.81</v>
      </c>
      <c r="G16" t="s">
        <v>13</v>
      </c>
      <c r="H16" s="2">
        <f>+I16*163</f>
        <v>35741.01</v>
      </c>
      <c r="I16" s="2">
        <f>204.27+15</f>
        <v>219.27</v>
      </c>
    </row>
    <row r="17" spans="2:9" x14ac:dyDescent="0.25">
      <c r="B17" s="3" t="s">
        <v>6</v>
      </c>
      <c r="C17" s="2">
        <f t="shared" ref="C17:C20" si="3">+D17*163</f>
        <v>39185.200000000004</v>
      </c>
      <c r="D17" s="2">
        <f>223.4+15+2</f>
        <v>240.4</v>
      </c>
      <c r="G17" t="s">
        <v>5</v>
      </c>
      <c r="H17" s="2">
        <f t="shared" ref="H17:H18" si="4">+I17*163</f>
        <v>35895.86</v>
      </c>
      <c r="I17" s="2">
        <f>205.22+15</f>
        <v>220.22</v>
      </c>
    </row>
    <row r="18" spans="2:9" x14ac:dyDescent="0.25">
      <c r="B18" s="4" t="s">
        <v>7</v>
      </c>
      <c r="C18" s="2">
        <f t="shared" si="3"/>
        <v>39468.82</v>
      </c>
      <c r="D18" s="2">
        <f>225.14+15+2</f>
        <v>242.14</v>
      </c>
      <c r="G18" t="s">
        <v>9</v>
      </c>
      <c r="H18" s="6">
        <f t="shared" si="4"/>
        <v>36339.22</v>
      </c>
      <c r="I18" s="2">
        <f>207.94+15</f>
        <v>222.94</v>
      </c>
    </row>
    <row r="19" spans="2:9" x14ac:dyDescent="0.25">
      <c r="B19" s="3" t="s">
        <v>8</v>
      </c>
      <c r="C19" s="2">
        <f t="shared" si="3"/>
        <v>39879.58</v>
      </c>
      <c r="D19" s="2">
        <f>227.66+15+2</f>
        <v>244.66</v>
      </c>
    </row>
    <row r="20" spans="2:9" ht="15.75" thickBot="1" x14ac:dyDescent="0.3">
      <c r="B20" s="5" t="s">
        <v>9</v>
      </c>
      <c r="C20" s="2">
        <f t="shared" si="3"/>
        <v>40342.5</v>
      </c>
      <c r="D20" s="2">
        <f>230.5+15+2</f>
        <v>247.5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Træland</dc:creator>
  <cp:lastModifiedBy>Marius Træland</cp:lastModifiedBy>
  <dcterms:created xsi:type="dcterms:W3CDTF">2024-06-26T07:06:47Z</dcterms:created>
  <dcterms:modified xsi:type="dcterms:W3CDTF">2024-06-26T07:44:04Z</dcterms:modified>
</cp:coreProperties>
</file>